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<sst xmlns="http://schemas.openxmlformats.org/spreadsheetml/2006/main" count="1871" uniqueCount="667">
  <si>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</si>
  <si>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</si>
  <si>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</si>
  <si>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</si>
  <si>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</si>
  <si>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</si>
  <si>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</si>
  <si>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</si>
  <si>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</si>
  <si>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</si>
  <si>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</si>
  <si>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</si>
  <si>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</si>
  <si>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</si>
  <si>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</si>
  <si>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</si>
  <si>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</si>
  <si>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</si>
  <si>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</si>
  <si>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</si>
  <si>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</si>
  <si>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</si>
  <si>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</si>
  <si>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</si>
  <si>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</si>
  <si>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</si>
  <si>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</si>
  <si>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</si>
  <si>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</si>
  <si>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</si>
  <si>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</si>
  <si>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</si>
  <si>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</si>
  <si>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</si>
  <si>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</si>
  <si>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</si>
  <si>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</si>
  <si>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</si>
  <si>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</si>
  <si>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</si>
  <si>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</si>
  <si>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</si>
  <si>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</si>
  <si>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</si>
  <si>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</si>
  <si>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</si>
  <si>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</si>
  <si>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</si>
  <si>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</si>
  <si>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</si>
  <si>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</si>
  <si>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</si>
  <si>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</si>
  <si>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</si>
  <si>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</si>
  <si>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</si>
  <si>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</si>
  <si>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</si>
  <si>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</si>
  <si>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</si>
  <si>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</si>
  <si>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</si>
  <si>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</si>
  <si>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</si>
  <si>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</si>
  <si>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</si>
  <si>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</si>
  <si>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</si>
  <si>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</si>
  <si>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</si>
  <si>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</si>
  <si>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</si>
  <si>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</si>
  <si>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</si>
  <si>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</si>
  <si>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</si>
  <si>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</si>
  <si>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</si>
  <si>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</si>
  <si>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</si>
  <si>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</si>
  <si>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</si>
  <si>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</si>
  <si>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</si>
  <si>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</si>
  <si>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</si>
  <si>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</si>
  <si>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</si>
  <si>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</si>
  <si>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</si>
  <si>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</si>
  <si>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</si>
  <si>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</si>
  <si>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</si>
  <si>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</si>
  <si>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</si>
  <si>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</si>
  <si>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</si>
  <si>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</si>
  <si>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</si>
  <si>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</si>
  <si>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</si>
  <si>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</si>
  <si>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</si>
  <si>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</si>
  <si>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</si>
  <si>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</si>
  <si>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</si>
  <si>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</si>
  <si>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</si>
  <si>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</si>
  <si>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</si>
  <si>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</si>
  <si>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</si>
  <si>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</si>
  <si>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</si>
  <si>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</si>
  <si>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</si>
  <si>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</si>
  <si>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</si>
  <si>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</si>
  <si>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</si>
  <si>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</si>
  <si>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</si>
  <si>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</si>
  <si>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</si>
  <si>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</si>
  <si>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</si>
  <si>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</si>
  <si>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</si>
  <si>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</si>
  <si>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</si>
  <si>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</si>
  <si>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</si>
  <si>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</si>
  <si>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</si>
  <si>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</si>
  <si>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</si>
  <si>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</si>
  <si>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</si>
  <si>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</si>
  <si>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</si>
  <si>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</si>
  <si>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</si>
  <si>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</si>
  <si>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</si>
  <si>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</si>
  <si>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</si>
  <si>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</si>
  <si>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</si>
  <si>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</si>
  <si>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</si>
  <si>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</si>
  <si>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</si>
  <si>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</si>
  <si>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</si>
  <si>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</si>
  <si>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</si>
  <si>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</si>
  <si>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</si>
  <si>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</si>
  <si>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</si>
  <si>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</si>
  <si>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</si>
  <si>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</si>
  <si>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</si>
  <si>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</si>
  <si>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</si>
  <si>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</si>
  <si>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</si>
  <si>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</si>
  <si>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</si>
  <si>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</si>
  <si>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</si>
  <si>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</si>
  <si>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</si>
  <si>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</si>
  <si>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</si>
  <si>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</si>
  <si>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</si>
  <si>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</si>
  <si>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</si>
  <si>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</si>
  <si>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</si>
  <si>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</si>
  <si>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</si>
  <si>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</si>
  <si>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</si>
  <si>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</si>
  <si>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</si>
  <si>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</si>
  <si>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</si>
  <si>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</si>
  <si>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</si>
  <si>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</si>
  <si>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</si>
  <si>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</si>
  <si>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</si>
  <si>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</si>
  <si>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</si>
  <si>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</si>
  <si>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</si>
  <si>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</si>
  <si>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</si>
  <si>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</si>
  <si>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</si>
  <si>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</si>
  <si>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</si>
  <si>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</si>
  <si>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</si>
  <si>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</si>
  <si>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</si>
  <si>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</si>
  <si>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</si>
  <si>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</si>
  <si>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</si>
  <si>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</si>
  <si>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</si>
  <si>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</si>
  <si>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</si>
  <si>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</si>
  <si>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</si>
  <si>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</si>
  <si>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</si>
  <si>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</si>
  <si>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</si>
  <si>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</si>
  <si>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</si>
  <si>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</si>
  <si>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</si>
  <si>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</si>
  <si>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</si>
  <si>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</si>
  <si>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</si>
  <si>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</si>
  <si>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</si>
  <si>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</si>
  <si>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</si>
  <si>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</si>
  <si>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</si>
  <si>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</si>
  <si>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</si>
  <si>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</si>
  <si>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</si>
  <si>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</si>
  <si>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</si>
  <si>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</si>
  <si>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</si>
  <si>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</si>
  <si>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</si>
  <si>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</si>
  <si>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</si>
  <si>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</si>
  <si>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</si>
  <si>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</si>
  <si>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</si>
  <si>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</si>
  <si>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</si>
  <si>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</si>
  <si>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</si>
  <si>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</si>
  <si>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</si>
  <si>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</si>
  <si>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</si>
  <si>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</si>
  <si>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</si>
  <si>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</si>
  <si>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</si>
  <si>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</si>
  <si>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</si>
  <si>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</si>
  <si>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</si>
  <si>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</si>
  <si>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</si>
  <si>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</si>
  <si>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</si>
  <si>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</si>
  <si>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</si>
  <si>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</si>
  <si>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</si>
  <si>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</si>
  <si>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</si>
  <si>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</si>
  <si>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</si>
  <si>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</si>
  <si>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</si>
  <si>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</si>
  <si>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</si>
  <si>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</si>
  <si>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</si>
  <si>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</si>
  <si>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</si>
  <si>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</si>
  <si>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</si>
  <si>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</si>
  <si>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</si>
  <si>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</si>
  <si>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</si>
  <si>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</si>
  <si>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</si>
  <si>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</si>
  <si>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</si>
  <si>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</si>
  <si>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</si>
  <si>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</si>
  <si>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</si>
  <si>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</si>
  <si>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</si>
  <si>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</si>
  <si>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</si>
  <si>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</si>
  <si>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</si>
  <si>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</si>
  <si>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</si>
  <si>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</si>
  <si>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</si>
  <si>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</si>
  <si>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</si>
  <si>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</si>
  <si>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</si>
  <si>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</si>
  <si>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</si>
  <si>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</si>
  <si>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</si>
  <si>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</si>
  <si>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</si>
  <si>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</si>
  <si>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</si>
  <si>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</si>
  <si>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</si>
  <si>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</si>
  <si>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</si>
  <si>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</si>
  <si>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</si>
  <si>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</si>
  <si>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</si>
  <si>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</si>
  <si>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</si>
  <si>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</si>
  <si>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</si>
  <si>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</si>
  <si>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</si>
  <si>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</si>
  <si>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</si>
  <si>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</si>
  <si>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</si>
  <si>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</si>
  <si>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</si>
  <si>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</si>
  <si>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</si>
  <si>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</si>
  <si>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</si>
  <si>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</si>
  <si>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</si>
  <si>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</si>
  <si>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</si>
  <si>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</si>
  <si>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</si>
  <si>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</si>
  <si>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</si>
  <si>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</si>
  <si>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</si>
  <si>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</si>
  <si>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</si>
  <si>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</si>
  <si>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</si>
  <si>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</si>
  <si>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</si>
  <si>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</si>
  <si>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</si>
  <si>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</si>
  <si>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</si>
  <si>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</si>
  <si>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</si>
  <si>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</si>
  <si>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</si>
  <si>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</si>
  <si>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</si>
  <si>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</si>
  <si>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</si>
  <si>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</si>
  <si>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</si>
  <si>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</si>
  <si>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</si>
  <si>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</si>
  <si>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</si>
  <si>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</si>
  <si>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</si>
  <si>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</si>
  <si>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</si>
  <si>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</si>
  <si>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</si>
  <si>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</si>
  <si>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</si>
  <si>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</si>
  <si>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</si>
  <si>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</si>
  <si>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</si>
  <si>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</si>
  <si>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</si>
  <si>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</si>
  <si>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</si>
  <si>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</si>
  <si>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</si>
  <si>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</si>
  <si>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</si>
  <si>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</si>
  <si>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</si>
  <si>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</si>
  <si>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</si>
  <si>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</si>
  <si>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</si>
  <si>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</si>
  <si>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</si>
  <si>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</si>
  <si>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</si>
  <si>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</si>
  <si>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</si>
  <si>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</si>
  <si>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</si>
  <si>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</si>
  <si>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</si>
  <si>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</si>
  <si>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</si>
  <si>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</si>
  <si>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</si>
  <si>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</si>
  <si>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</si>
  <si>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</si>
  <si>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</si>
  <si>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</si>
  <si>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</si>
  <si>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</si>
  <si>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</si>
  <si>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</si>
  <si>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</si>
  <si>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</si>
  <si>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</si>
  <si>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</si>
  <si>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</si>
  <si>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</si>
  <si>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</si>
  <si>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</si>
  <si>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</si>
  <si>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</si>
  <si>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</si>
  <si>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</si>
  <si>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</si>
  <si>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</si>
  <si>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</si>
  <si>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</si>
  <si>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</si>
  <si>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</si>
  <si>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</si>
  <si>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</si>
  <si>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</si>
  <si>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</si>
  <si>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</si>
  <si>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</si>
  <si>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</si>
  <si>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</si>
  <si>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</si>
  <si>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</si>
  <si>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</si>
  <si>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</si>
  <si>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</si>
  <si>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</si>
  <si>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</si>
  <si>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</si>
  <si>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</si>
  <si>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</si>
  <si>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</si>
  <si>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</si>
  <si>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</si>
  <si>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</si>
  <si>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</si>
  <si>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</si>
  <si>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</si>
  <si>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</si>
  <si>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</si>
  <si>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</si>
  <si>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</si>
  <si>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</si>
  <si>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</si>
  <si>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</si>
  <si>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</si>
  <si>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</si>
  <si>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</si>
  <si>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</si>
  <si>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</si>
  <si>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</si>
  <si>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</si>
  <si>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</si>
  <si>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</si>
  <si>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</si>
  <si>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</si>
  <si>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</si>
  <si>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</si>
  <si>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</si>
  <si>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</si>
  <si>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</si>
  <si>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</si>
  <si>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</si>
  <si>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</si>
  <si>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</si>
  <si>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</si>
  <si>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</si>
  <si>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</si>
  <si>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</si>
  <si>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</si>
  <si>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</si>
  <si>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</si>
  <si>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</si>
  <si>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</si>
  <si>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</si>
  <si>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</si>
  <si>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</si>
  <si>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</si>
  <si>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</si>
  <si>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</si>
  <si>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</si>
  <si>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</si>
  <si>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</si>
  <si>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</si>
  <si>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</si>
  <si>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</si>
  <si>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</si>
  <si>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</si>
  <si>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</si>
  <si>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</si>
  <si>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</si>
  <si>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</si>
  <si>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</si>
  <si>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</si>
  <si>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</si>
  <si>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</si>
  <si>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</si>
  <si>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</si>
  <si>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</si>
  <si>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</si>
  <si>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</si>
  <si>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</si>
  <si>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</si>
  <si>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</si>
  <si>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</si>
  <si>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</si>
  <si>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</si>
  <si>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</si>
  <si>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</si>
  <si>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</si>
  <si>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</si>
  <si>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</si>
  <si>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</si>
  <si>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</si>
  <si>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</si>
  <si>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</si>
  <si>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</si>
  <si>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</si>
  <si>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</si>
  <si>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</si>
  <si>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</si>
  <si>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</si>
  <si>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</si>
  <si>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</si>
  <si>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</si>
  <si>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</si>
  <si>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</si>
  <si>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</si>
  <si>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</si>
  <si>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</si>
  <si>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</si>
  <si>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</si>
  <si>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</si>
  <si>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</si>
  <si>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</si>
  <si>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</si>
  <si>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</si>
  <si>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</si>
  <si>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</si>
  <si>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</si>
  <si>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</si>
  <si>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</si>
  <si>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</si>
  <si>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</si>
  <si>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</si>
  <si>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</si>
  <si>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</si>
  <si>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</si>
  <si>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</si>
  <si>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</si>
  <si>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</si>
  <si>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</si>
  <si>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</si>
  <si>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</si>
  <si>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</si>
  <si>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</si>
  <si>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</si>
  <si>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</si>
  <si>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</si>
  <si>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</si>
  <si>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</si>
  <si>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</si>
  <si>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</si>
  <si>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</si>
  <si>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</si>
  <si>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</si>
  <si>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</si>
  <si>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</si>
  <si>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</si>
  <si>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</si>
  <si>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</si>
  <si>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</si>
  <si>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</si>
  <si>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</si>
  <si>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</si>
  <si>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</si>
  <si>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</si>
  <si>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</si>
  <si>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</si>
  <si>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</si>
  <si>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</si>
  <si>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</si>
  <si>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</si>
  <si>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</si>
  <si>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</si>
  <si>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</si>
  <si>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</si>
  <si>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</si>
  <si>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</si>
  <si>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</si>
  <si>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</si>
  <si>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</si>
  <si>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</si>
  <si>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</si>
  <si>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</si>
  <si>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</si>
  <si>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</si>
  <si>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</si>
  <si>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</si>
  <si>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</si>
  <si>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</si>
  <si>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</si>
  <si>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</si>
  <si>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</si>
  <si>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</si>
  <si>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</si>
  <si>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</si>
  <si>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</si>
  <si>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</si>
  <si>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</si>
  <si>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</si>
  <si>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</si>
  <si>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</si>
  <si>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</si>
  <si>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</si>
  <si>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</si>
  <si>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</si>
  <si>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</si>
  <si>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</si>
  <si>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</si>
  <si>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</si>
  <si>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</si>
  <si>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</si>
  <si>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 xml:space="preserve">ОПТИМА ОДИТ АД </t>
  </si>
  <si>
    <t>01.01.2018</t>
  </si>
  <si>
    <t>30.09.2018</t>
  </si>
  <si>
    <t>22.11.2018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</si>
</sst>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 t="str">
        <f>IF(ISBLANK(_endDate),"",_endDate)</f>
        <v>30.09.2018</v>
      </c>
    </row>
    <row r="2" spans="1:27" ht="15.75">
      <c r="A2" s="423" t="s">
        <v>652</v>
      </c>
      <c r="B2" s="418"/>
      <c r="Z2" s="435">
        <v>2</v>
      </c>
      <c r="AA2" s="436" t="str">
        <f>IF(ISBLANK(_pdeReportingDate),"",_pdeReportingDate)</f>
        <v>22.11.2018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ОПТИМА ОДИТ АД 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 t="s">
        <v>664</v>
      </c>
    </row>
    <row r="10" spans="1:2" ht="15.75">
      <c r="A10" s="7" t="s">
        <v>2</v>
      </c>
      <c r="B10" s="316" t="s">
        <v>665</v>
      </c>
    </row>
    <row r="11" spans="1:2" ht="15.75">
      <c r="A11" s="7" t="s">
        <v>640</v>
      </c>
      <c r="B11" s="316" t="s">
        <v>666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0">
      <selection activeCell="G68" sqref="G6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f>848+5025</f>
        <v>5873</v>
      </c>
      <c r="D12" s="119">
        <v>5873</v>
      </c>
      <c r="E12" s="66" t="s">
        <v>25</v>
      </c>
      <c r="F12" s="69" t="s">
        <v>26</v>
      </c>
      <c r="G12" s="119">
        <f>6011+5+10-5-10</f>
        <v>6011</v>
      </c>
      <c r="H12" s="118">
        <v>6011</v>
      </c>
    </row>
    <row r="13" spans="1:8" ht="15.75">
      <c r="A13" s="66" t="s">
        <v>27</v>
      </c>
      <c r="B13" s="68" t="s">
        <v>28</v>
      </c>
      <c r="C13" s="119">
        <v>329</v>
      </c>
      <c r="D13" s="119">
        <v>344</v>
      </c>
      <c r="E13" s="66" t="s">
        <v>525</v>
      </c>
      <c r="F13" s="69" t="s">
        <v>29</v>
      </c>
      <c r="G13" s="119">
        <f>6011+5+10-5-10</f>
        <v>6011</v>
      </c>
      <c r="H13" s="118">
        <v>6011</v>
      </c>
    </row>
    <row r="14" spans="1:8" ht="15.75">
      <c r="A14" s="66" t="s">
        <v>30</v>
      </c>
      <c r="B14" s="68" t="s">
        <v>31</v>
      </c>
      <c r="C14" s="119">
        <v>19</v>
      </c>
      <c r="D14" s="119">
        <v>18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</v>
      </c>
      <c r="D16" s="119">
        <v>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</v>
      </c>
      <c r="D17" s="119">
        <v>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7073</v>
      </c>
      <c r="D18" s="119">
        <v>7073</v>
      </c>
      <c r="E18" s="249" t="s">
        <v>47</v>
      </c>
      <c r="F18" s="248" t="s">
        <v>48</v>
      </c>
      <c r="G18" s="347">
        <f>G12+G15+G16+G17</f>
        <v>6011</v>
      </c>
      <c r="H18" s="348">
        <f>H12+H15+H16+H17</f>
        <v>6011</v>
      </c>
    </row>
    <row r="19" spans="1:8" ht="15.75">
      <c r="A19" s="66" t="s">
        <v>49</v>
      </c>
      <c r="B19" s="68" t="s">
        <v>50</v>
      </c>
      <c r="C19" s="119">
        <v>113</v>
      </c>
      <c r="D19" s="119">
        <v>154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13410</v>
      </c>
      <c r="D20" s="336">
        <f>SUM(D12:D19)</f>
        <v>13477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4">
        <v>25310</v>
      </c>
      <c r="D21" s="244">
        <v>26699</v>
      </c>
      <c r="E21" s="66" t="s">
        <v>58</v>
      </c>
      <c r="F21" s="69" t="s">
        <v>59</v>
      </c>
      <c r="G21" s="119">
        <v>5963</v>
      </c>
      <c r="H21" s="119">
        <f>848+5115</f>
        <v>5963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</v>
      </c>
      <c r="H22" s="352">
        <f>SUM(H23:H25)</f>
        <v>1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13615</v>
      </c>
      <c r="H26" s="336">
        <f>H20+H21+H22</f>
        <v>13615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-15460</v>
      </c>
      <c r="H28" s="334">
        <f>SUM(H29:H31)</f>
        <v>-15803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f>9426+343</f>
        <v>9769</v>
      </c>
      <c r="H29" s="118">
        <v>9426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-25229</v>
      </c>
      <c r="H30" s="118">
        <v>-25229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-1174</f>
        <v>-1174</v>
      </c>
      <c r="H32" s="118">
        <v>343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-16634</v>
      </c>
      <c r="H34" s="336">
        <f>H28+H32+H33</f>
        <v>-15460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>
        <f>5+10-5-10</f>
        <v>0</v>
      </c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2992</v>
      </c>
      <c r="H37" s="338">
        <f>H26+H18+H34</f>
        <v>4166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16075</f>
        <v>16075</v>
      </c>
      <c r="H45" s="118">
        <v>16095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1482+960</f>
        <v>2442</v>
      </c>
      <c r="H49" s="118">
        <f>873+1570</f>
        <v>2443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18517</v>
      </c>
      <c r="H50" s="334">
        <f>SUM(H44:H49)</f>
        <v>18538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112</v>
      </c>
      <c r="D54" s="246">
        <v>447</v>
      </c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21</v>
      </c>
      <c r="D55" s="246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38853</v>
      </c>
      <c r="D56" s="340">
        <f>D20+D21+D22+D28+D33+D46+D52+D54+D55</f>
        <v>40644</v>
      </c>
      <c r="E56" s="76" t="s">
        <v>529</v>
      </c>
      <c r="F56" s="75" t="s">
        <v>172</v>
      </c>
      <c r="G56" s="337">
        <f>G50+G52+G53+G54+G55</f>
        <v>18517</v>
      </c>
      <c r="H56" s="338">
        <f>H50+H52+H53+H54+H55</f>
        <v>18538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747</v>
      </c>
      <c r="D59" s="119">
        <v>706</v>
      </c>
      <c r="E59" s="123" t="s">
        <v>180</v>
      </c>
      <c r="F59" s="254" t="s">
        <v>181</v>
      </c>
      <c r="G59" s="119">
        <v>5248</v>
      </c>
      <c r="H59" s="119">
        <v>5159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360</v>
      </c>
      <c r="D61" s="119">
        <v>354</v>
      </c>
      <c r="E61" s="122" t="s">
        <v>188</v>
      </c>
      <c r="F61" s="69" t="s">
        <v>189</v>
      </c>
      <c r="G61" s="333">
        <f>SUM(G62:G68)</f>
        <v>7707</v>
      </c>
      <c r="H61" s="334">
        <f>SUM(H62:H68)</f>
        <v>8067</v>
      </c>
    </row>
    <row r="62" spans="1:13" ht="15.75">
      <c r="A62" s="66" t="s">
        <v>186</v>
      </c>
      <c r="B62" s="70" t="s">
        <v>187</v>
      </c>
      <c r="C62" s="119">
        <v>328</v>
      </c>
      <c r="D62" s="119">
        <v>328</v>
      </c>
      <c r="E62" s="122" t="s">
        <v>192</v>
      </c>
      <c r="F62" s="69" t="s">
        <v>193</v>
      </c>
      <c r="G62" s="119">
        <f>2851+2577+71-2712-2369-208-71</f>
        <v>139</v>
      </c>
      <c r="H62" s="118">
        <f>72+2702+2830-5486</f>
        <v>118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1309+574</f>
        <v>1883</v>
      </c>
      <c r="H64" s="118">
        <f>369+1446</f>
        <v>1815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1435</v>
      </c>
      <c r="D65" s="336">
        <f>SUM(D59:D64)</f>
        <v>1388</v>
      </c>
      <c r="E65" s="66" t="s">
        <v>201</v>
      </c>
      <c r="F65" s="69" t="s">
        <v>202</v>
      </c>
      <c r="G65" s="119">
        <f>4279+395</f>
        <v>4674</v>
      </c>
      <c r="H65" s="118">
        <f>182+5189</f>
        <v>5371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128+22+1</f>
        <v>151</v>
      </c>
      <c r="H66" s="118">
        <v>108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f>20+220+23</f>
        <v>263</v>
      </c>
      <c r="H67" s="118">
        <f>20+155+13</f>
        <v>188</v>
      </c>
    </row>
    <row r="68" spans="1:8" ht="15.75">
      <c r="A68" s="66" t="s">
        <v>206</v>
      </c>
      <c r="B68" s="68" t="s">
        <v>207</v>
      </c>
      <c r="C68" s="119">
        <f>2612+2784-2712-2369-208-72</f>
        <v>35</v>
      </c>
      <c r="D68" s="119"/>
      <c r="E68" s="66" t="s">
        <v>212</v>
      </c>
      <c r="F68" s="69" t="s">
        <v>213</v>
      </c>
      <c r="G68" s="119">
        <f>148+443+6</f>
        <v>597</v>
      </c>
      <c r="H68" s="118">
        <f>5+332+130</f>
        <v>467</v>
      </c>
    </row>
    <row r="69" spans="1:8" ht="15.75">
      <c r="A69" s="66" t="s">
        <v>210</v>
      </c>
      <c r="B69" s="68" t="s">
        <v>211</v>
      </c>
      <c r="C69" s="119">
        <f>3642+418</f>
        <v>4060</v>
      </c>
      <c r="D69" s="119">
        <f>125+3356</f>
        <v>3481</v>
      </c>
      <c r="E69" s="123" t="s">
        <v>79</v>
      </c>
      <c r="F69" s="69" t="s">
        <v>216</v>
      </c>
      <c r="G69" s="119">
        <f>11546+243+30-2</f>
        <v>11817</v>
      </c>
      <c r="H69" s="118">
        <v>11034</v>
      </c>
    </row>
    <row r="70" spans="1:8" ht="15.75">
      <c r="A70" s="66" t="s">
        <v>214</v>
      </c>
      <c r="B70" s="68" t="s">
        <v>215</v>
      </c>
      <c r="C70" s="119">
        <v>1</v>
      </c>
      <c r="D70" s="119">
        <f>2+3</f>
        <v>5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24772</v>
      </c>
      <c r="H71" s="336">
        <f>H59+H60+H61+H69+H70</f>
        <v>24260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>
        <v>10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126+1085</f>
        <v>1211</v>
      </c>
      <c r="D75" s="119">
        <f>693+125</f>
        <v>818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5307</v>
      </c>
      <c r="D76" s="336">
        <f>SUM(D68:D75)</f>
        <v>4314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24772</v>
      </c>
      <c r="H79" s="338">
        <f>H71+H73+H75+H77</f>
        <v>24260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f>171+2</f>
        <v>173</v>
      </c>
      <c r="D88" s="119">
        <f>4+135</f>
        <v>139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64</v>
      </c>
      <c r="D89" s="119">
        <v>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>
        <f>14+14</f>
        <v>28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237</v>
      </c>
      <c r="D92" s="336">
        <f>SUM(D88:D91)</f>
        <v>172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f>446+3</f>
        <v>449</v>
      </c>
      <c r="D93" s="246">
        <v>446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7428</v>
      </c>
      <c r="D94" s="340">
        <f>D65+D76+D85+D92+D93</f>
        <v>6320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46281</v>
      </c>
      <c r="D95" s="342">
        <f>D94+D56</f>
        <v>46964</v>
      </c>
      <c r="E95" s="150" t="s">
        <v>607</v>
      </c>
      <c r="F95" s="257" t="s">
        <v>268</v>
      </c>
      <c r="G95" s="341">
        <f>G37+G40+G56+G79</f>
        <v>46281</v>
      </c>
      <c r="H95" s="342">
        <f>H37+H40+H56+H79</f>
        <v>46964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 t="str">
        <f>pdeReportingDate</f>
        <v>22.11.2018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ОПТИМА ОДИТ АД 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4">
      <selection activeCell="C25" sqref="C2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f>55+262</f>
        <v>317</v>
      </c>
      <c r="D12" s="237">
        <f>216+47</f>
        <v>263</v>
      </c>
      <c r="E12" s="116" t="s">
        <v>277</v>
      </c>
      <c r="F12" s="161" t="s">
        <v>278</v>
      </c>
      <c r="G12" s="237">
        <v>246</v>
      </c>
      <c r="H12" s="237">
        <v>142</v>
      </c>
    </row>
    <row r="13" spans="1:8" ht="15.75">
      <c r="A13" s="116" t="s">
        <v>279</v>
      </c>
      <c r="B13" s="112" t="s">
        <v>280</v>
      </c>
      <c r="C13" s="237">
        <f>122+216+1-31</f>
        <v>308</v>
      </c>
      <c r="D13" s="237">
        <f>376+130-62</f>
        <v>444</v>
      </c>
      <c r="E13" s="116" t="s">
        <v>281</v>
      </c>
      <c r="F13" s="161" t="s">
        <v>282</v>
      </c>
      <c r="G13" s="237">
        <f>1357+34</f>
        <v>1391</v>
      </c>
      <c r="H13" s="237">
        <f>165+2194</f>
        <v>2359</v>
      </c>
    </row>
    <row r="14" spans="1:8" ht="15.75">
      <c r="A14" s="116" t="s">
        <v>283</v>
      </c>
      <c r="B14" s="112" t="s">
        <v>284</v>
      </c>
      <c r="C14" s="237">
        <f>41+32-3</f>
        <v>70</v>
      </c>
      <c r="D14" s="237">
        <v>84</v>
      </c>
      <c r="E14" s="166" t="s">
        <v>285</v>
      </c>
      <c r="F14" s="161" t="s">
        <v>286</v>
      </c>
      <c r="G14" s="237">
        <f>31+907+5-31</f>
        <v>912</v>
      </c>
      <c r="H14" s="237">
        <f>4+932+62-62</f>
        <v>936</v>
      </c>
    </row>
    <row r="15" spans="1:8" ht="15.75">
      <c r="A15" s="116" t="s">
        <v>287</v>
      </c>
      <c r="B15" s="112" t="s">
        <v>288</v>
      </c>
      <c r="C15" s="237">
        <f>25+214+8</f>
        <v>247</v>
      </c>
      <c r="D15" s="237">
        <f>8+185+25</f>
        <v>218</v>
      </c>
      <c r="E15" s="166" t="s">
        <v>79</v>
      </c>
      <c r="F15" s="161" t="s">
        <v>289</v>
      </c>
      <c r="G15" s="237">
        <f>5+22</f>
        <v>27</v>
      </c>
      <c r="H15" s="237">
        <f>78+1170</f>
        <v>1248</v>
      </c>
    </row>
    <row r="16" spans="1:8" ht="15.75">
      <c r="A16" s="116" t="s">
        <v>290</v>
      </c>
      <c r="B16" s="112" t="s">
        <v>291</v>
      </c>
      <c r="C16" s="237">
        <f>5+40+2</f>
        <v>47</v>
      </c>
      <c r="D16" s="237">
        <f>2+34+4</f>
        <v>40</v>
      </c>
      <c r="E16" s="157" t="s">
        <v>52</v>
      </c>
      <c r="F16" s="185" t="s">
        <v>292</v>
      </c>
      <c r="G16" s="366">
        <f>SUM(G12:G15)</f>
        <v>2576</v>
      </c>
      <c r="H16" s="367">
        <f>SUM(H12:H15)</f>
        <v>4685</v>
      </c>
    </row>
    <row r="17" spans="1:8" ht="31.5">
      <c r="A17" s="116" t="s">
        <v>293</v>
      </c>
      <c r="B17" s="112" t="s">
        <v>294</v>
      </c>
      <c r="C17" s="237">
        <f>1389+16</f>
        <v>1405</v>
      </c>
      <c r="D17" s="237">
        <f>169+2937</f>
        <v>3106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159</v>
      </c>
      <c r="D18" s="237">
        <v>122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f>437+16</f>
        <v>453</v>
      </c>
      <c r="D19" s="237">
        <f>38+342</f>
        <v>380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3006</v>
      </c>
      <c r="D22" s="367">
        <f>SUM(D12:D18)+D19</f>
        <v>4657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f>735+1</f>
        <v>736</v>
      </c>
      <c r="D25" s="237">
        <f>76+1030</f>
        <v>1106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8</v>
      </c>
      <c r="D28" s="237">
        <v>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744</v>
      </c>
      <c r="D29" s="367">
        <f>SUM(D25:D28)</f>
        <v>1113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3750</v>
      </c>
      <c r="D31" s="373">
        <f>D29+D22</f>
        <v>5770</v>
      </c>
      <c r="E31" s="172" t="s">
        <v>521</v>
      </c>
      <c r="F31" s="187" t="s">
        <v>331</v>
      </c>
      <c r="G31" s="174">
        <f>G16+G18+G27</f>
        <v>2576</v>
      </c>
      <c r="H31" s="175">
        <f>H16+H18+H27</f>
        <v>4685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1174</v>
      </c>
      <c r="H33" s="367">
        <f>IF((D31-H31)&gt;0,D31-H31,0)</f>
        <v>1085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7"/>
    </row>
    <row r="36" spans="1:8" ht="16.5" thickBot="1">
      <c r="A36" s="179" t="s">
        <v>344</v>
      </c>
      <c r="B36" s="177" t="s">
        <v>345</v>
      </c>
      <c r="C36" s="374">
        <f>C31-C34+C35</f>
        <v>3750</v>
      </c>
      <c r="D36" s="375">
        <f>D31-D34+D35</f>
        <v>5770</v>
      </c>
      <c r="E36" s="183" t="s">
        <v>346</v>
      </c>
      <c r="F36" s="177" t="s">
        <v>347</v>
      </c>
      <c r="G36" s="188">
        <f>G35-G34+G31</f>
        <v>2576</v>
      </c>
      <c r="H36" s="189">
        <f>H35-H34+H31</f>
        <v>4685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1174</v>
      </c>
      <c r="H37" s="175">
        <f>IF((D36-H36)&gt;0,D36-H36,0)</f>
        <v>1085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1174</v>
      </c>
      <c r="H42" s="165">
        <f>IF(H37&gt;0,IF(D38+H37&lt;0,0,D38+H37),IF(D37-D38&lt;0,D38-D37,0))</f>
        <v>1085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1174</v>
      </c>
      <c r="H44" s="189">
        <f>IF(D42=0,IF(H42-H43&gt;0,H42-H43+D43,0),IF(D42-D43&lt;0,D43-D42+H43,0))</f>
        <v>1085</v>
      </c>
    </row>
    <row r="45" spans="1:8" ht="16.5" thickBot="1">
      <c r="A45" s="191" t="s">
        <v>371</v>
      </c>
      <c r="B45" s="192" t="s">
        <v>372</v>
      </c>
      <c r="C45" s="368">
        <f>C36+C38+C42</f>
        <v>3750</v>
      </c>
      <c r="D45" s="369">
        <f>D36+D38+D42</f>
        <v>5770</v>
      </c>
      <c r="E45" s="191" t="s">
        <v>373</v>
      </c>
      <c r="F45" s="193" t="s">
        <v>374</v>
      </c>
      <c r="G45" s="368">
        <f>G42+G36</f>
        <v>3750</v>
      </c>
      <c r="H45" s="369">
        <f>H42+H36</f>
        <v>5770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 t="str">
        <f>pdeReportingDate</f>
        <v>22.11.2018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ОПТИМА ОДИТ АД 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1190+5</f>
        <v>1195</v>
      </c>
      <c r="D11" s="119">
        <f>4+1306+14</f>
        <v>1324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-797-1</f>
        <v>-798</v>
      </c>
      <c r="D12" s="119">
        <f>-981-1</f>
        <v>-982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-149-6</f>
        <v>-155</v>
      </c>
      <c r="D14" s="119">
        <f>-7-127</f>
        <v>-134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</v>
      </c>
      <c r="D15" s="119">
        <v>-3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-5</v>
      </c>
      <c r="D18" s="119">
        <v>-6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-155</v>
      </c>
      <c r="D20" s="119">
        <f>-200-11</f>
        <v>-211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79</v>
      </c>
      <c r="D21" s="397">
        <f>SUM(D11:D20)</f>
        <v>-12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79</v>
      </c>
      <c r="D44" s="228">
        <f>D43+D33+D21</f>
        <v>-12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f>154+4</f>
        <v>158</v>
      </c>
      <c r="D45" s="230">
        <v>412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237</v>
      </c>
      <c r="D46" s="232">
        <f>D45+D44</f>
        <v>400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f>2+222</f>
        <v>224</v>
      </c>
      <c r="D47" s="219">
        <v>360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13</v>
      </c>
      <c r="D48" s="202">
        <f>36+4</f>
        <v>40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 t="str">
        <f>pdeReportingDate</f>
        <v>22.11.2018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ОПТИМА ОДИТ АД 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31" sqref="I31:J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6011</v>
      </c>
      <c r="D13" s="322">
        <f>'1-Баланс'!H20</f>
        <v>7651</v>
      </c>
      <c r="E13" s="322">
        <f>'1-Баланс'!H21</f>
        <v>5963</v>
      </c>
      <c r="F13" s="322">
        <f>'1-Баланс'!H23</f>
        <v>1</v>
      </c>
      <c r="G13" s="322">
        <f>'1-Баланс'!H24</f>
        <v>0</v>
      </c>
      <c r="H13" s="323"/>
      <c r="I13" s="322">
        <f>'1-Баланс'!H29+'1-Баланс'!H32</f>
        <v>9769</v>
      </c>
      <c r="J13" s="322">
        <f>'1-Баланс'!H30+'1-Баланс'!H33</f>
        <v>-25229</v>
      </c>
      <c r="K13" s="323"/>
      <c r="L13" s="322">
        <f>SUM(C13:K13)</f>
        <v>4166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6011</v>
      </c>
      <c r="D17" s="391">
        <f aca="true" t="shared" si="2" ref="D17:M17">D13+D14</f>
        <v>7651</v>
      </c>
      <c r="E17" s="391">
        <f t="shared" si="2"/>
        <v>5963</v>
      </c>
      <c r="F17" s="391">
        <f t="shared" si="2"/>
        <v>1</v>
      </c>
      <c r="G17" s="391">
        <f t="shared" si="2"/>
        <v>0</v>
      </c>
      <c r="H17" s="391">
        <f t="shared" si="2"/>
        <v>0</v>
      </c>
      <c r="I17" s="391">
        <f t="shared" si="2"/>
        <v>9769</v>
      </c>
      <c r="J17" s="391">
        <f t="shared" si="2"/>
        <v>-25229</v>
      </c>
      <c r="K17" s="391">
        <f t="shared" si="2"/>
        <v>0</v>
      </c>
      <c r="L17" s="322">
        <f t="shared" si="1"/>
        <v>4166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-1174</v>
      </c>
      <c r="J18" s="322">
        <f>+'1-Баланс'!G33</f>
        <v>0</v>
      </c>
      <c r="K18" s="323"/>
      <c r="L18" s="322">
        <f t="shared" si="1"/>
        <v>-1174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6011</v>
      </c>
      <c r="D31" s="391">
        <f aca="true" t="shared" si="6" ref="D31:M31">D19+D22+D23+D26+D30+D29+D17+D18</f>
        <v>7651</v>
      </c>
      <c r="E31" s="391">
        <f t="shared" si="6"/>
        <v>5963</v>
      </c>
      <c r="F31" s="391">
        <f t="shared" si="6"/>
        <v>1</v>
      </c>
      <c r="G31" s="391">
        <f t="shared" si="6"/>
        <v>0</v>
      </c>
      <c r="H31" s="391">
        <f t="shared" si="6"/>
        <v>0</v>
      </c>
      <c r="I31" s="391">
        <f t="shared" si="6"/>
        <v>8595</v>
      </c>
      <c r="J31" s="391">
        <f t="shared" si="6"/>
        <v>-25229</v>
      </c>
      <c r="K31" s="391">
        <f t="shared" si="6"/>
        <v>0</v>
      </c>
      <c r="L31" s="322">
        <f t="shared" si="1"/>
        <v>2992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6011</v>
      </c>
      <c r="D34" s="325">
        <f t="shared" si="7"/>
        <v>7651</v>
      </c>
      <c r="E34" s="325">
        <f t="shared" si="7"/>
        <v>5963</v>
      </c>
      <c r="F34" s="325">
        <f t="shared" si="7"/>
        <v>1</v>
      </c>
      <c r="G34" s="325">
        <f t="shared" si="7"/>
        <v>0</v>
      </c>
      <c r="H34" s="325">
        <f t="shared" si="7"/>
        <v>0</v>
      </c>
      <c r="I34" s="325">
        <f t="shared" si="7"/>
        <v>8595</v>
      </c>
      <c r="J34" s="325">
        <f t="shared" si="7"/>
        <v>-25229</v>
      </c>
      <c r="K34" s="325">
        <f t="shared" si="7"/>
        <v>0</v>
      </c>
      <c r="L34" s="389">
        <f t="shared" si="1"/>
        <v>2992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 t="str">
        <f>pdeReportingDate</f>
        <v>22.11.2018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ОПТИМА ОДИТ АД 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01.01.2018 до 30.09.2018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46281</v>
      </c>
      <c r="D6" s="413">
        <f aca="true" t="shared" si="0" ref="D6:D15">C6-E6</f>
        <v>0</v>
      </c>
      <c r="E6" s="412">
        <f>'1-Баланс'!G95</f>
        <v>46281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2992</v>
      </c>
      <c r="D7" s="413">
        <f t="shared" si="0"/>
        <v>-3019</v>
      </c>
      <c r="E7" s="412">
        <f>'1-Баланс'!G18</f>
        <v>6011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1174</v>
      </c>
      <c r="D8" s="413">
        <f t="shared" si="0"/>
        <v>2348</v>
      </c>
      <c r="E8" s="412">
        <f>ABS('2-Отчет за доходите'!C44)-ABS('2-Отчет за доходите'!G44)</f>
        <v>-1174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172</v>
      </c>
      <c r="D9" s="413">
        <f t="shared" si="0"/>
        <v>14</v>
      </c>
      <c r="E9" s="412">
        <f>'3-Отчет за паричния поток'!C45</f>
        <v>158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237</v>
      </c>
      <c r="D10" s="413">
        <f t="shared" si="0"/>
        <v>0</v>
      </c>
      <c r="E10" s="412">
        <f>'3-Отчет за паричния поток'!C46</f>
        <v>237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2992</v>
      </c>
      <c r="D11" s="413">
        <f t="shared" si="0"/>
        <v>0</v>
      </c>
      <c r="E11" s="412">
        <f>'4-Отчет за собствения капитал'!L34</f>
        <v>2992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0.4557453416149068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0.39237967914438504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0.027120053593291598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0.02536678118450336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0.6869333333333333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0.29985467463264975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0.22380106571936056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0.009567253350557081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0.009567253350557081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0.06415141327356494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0.055659990060716064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0.8608954391185085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14.468248663101605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0.9353514401158142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736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0.24598930481283424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0.31288819875776397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53.70843672456576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9" t="str">
        <f aca="true" t="shared" si="2" ref="C3:C34">endDate</f>
        <v>30.09.2018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5873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9" t="str">
        <f t="shared" si="2"/>
        <v>30.09.2018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329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9" t="str">
        <f t="shared" si="2"/>
        <v>30.09.2018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19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9" t="str">
        <f t="shared" si="2"/>
        <v>30.09.2018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9" t="str">
        <f t="shared" si="2"/>
        <v>30.09.2018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9" t="str">
        <f t="shared" si="2"/>
        <v>30.09.2018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9" t="str">
        <f t="shared" si="2"/>
        <v>30.09.2018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7073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9" t="str">
        <f t="shared" si="2"/>
        <v>30.09.2018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113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9" t="str">
        <f t="shared" si="2"/>
        <v>30.09.2018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13410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9" t="str">
        <f t="shared" si="2"/>
        <v>30.09.2018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25310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9" t="str">
        <f t="shared" si="2"/>
        <v>30.09.2018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9" t="str">
        <f t="shared" si="2"/>
        <v>30.09.2018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9" t="str">
        <f t="shared" si="2"/>
        <v>30.09.2018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9" t="str">
        <f t="shared" si="2"/>
        <v>30.09.2018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9" t="str">
        <f t="shared" si="2"/>
        <v>30.09.2018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9" t="str">
        <f t="shared" si="2"/>
        <v>30.09.2018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9" t="str">
        <f t="shared" si="2"/>
        <v>30.09.2018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9" t="str">
        <f t="shared" si="2"/>
        <v>30.09.2018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9" t="str">
        <f t="shared" si="2"/>
        <v>30.09.2018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9" t="str">
        <f t="shared" si="2"/>
        <v>30.09.2018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9" t="str">
        <f t="shared" si="2"/>
        <v>30.09.2018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9" t="str">
        <f t="shared" si="2"/>
        <v>30.09.2018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9" t="str">
        <f t="shared" si="2"/>
        <v>30.09.2018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9" t="str">
        <f t="shared" si="2"/>
        <v>30.09.2018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9" t="str">
        <f t="shared" si="2"/>
        <v>30.09.2018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9" t="str">
        <f t="shared" si="2"/>
        <v>30.09.2018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9" t="str">
        <f t="shared" si="2"/>
        <v>30.09.2018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9" t="str">
        <f t="shared" si="2"/>
        <v>30.09.2018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9" t="str">
        <f t="shared" si="2"/>
        <v>30.09.2018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9" t="str">
        <f t="shared" si="2"/>
        <v>30.09.2018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9" t="str">
        <f t="shared" si="2"/>
        <v>30.09.2018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9" t="str">
        <f t="shared" si="2"/>
        <v>30.09.2018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9" t="str">
        <f aca="true" t="shared" si="5" ref="C35:C66">endDate</f>
        <v>30.09.2018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9" t="str">
        <f t="shared" si="5"/>
        <v>30.09.2018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9" t="str">
        <f t="shared" si="5"/>
        <v>30.09.2018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9" t="str">
        <f t="shared" si="5"/>
        <v>30.09.2018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9" t="str">
        <f t="shared" si="5"/>
        <v>30.09.2018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112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9" t="str">
        <f t="shared" si="5"/>
        <v>30.09.2018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9" t="str">
        <f t="shared" si="5"/>
        <v>30.09.2018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38853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9" t="str">
        <f t="shared" si="5"/>
        <v>30.09.2018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747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9" t="str">
        <f t="shared" si="5"/>
        <v>30.09.2018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9" t="str">
        <f t="shared" si="5"/>
        <v>30.09.2018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360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9" t="str">
        <f t="shared" si="5"/>
        <v>30.09.2018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328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9" t="str">
        <f t="shared" si="5"/>
        <v>30.09.2018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9" t="str">
        <f t="shared" si="5"/>
        <v>30.09.2018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9" t="str">
        <f t="shared" si="5"/>
        <v>30.09.2018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1435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9" t="str">
        <f t="shared" si="5"/>
        <v>30.09.2018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35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9" t="str">
        <f t="shared" si="5"/>
        <v>30.09.2018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4060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9" t="str">
        <f t="shared" si="5"/>
        <v>30.09.2018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9" t="str">
        <f t="shared" si="5"/>
        <v>30.09.2018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9" t="str">
        <f t="shared" si="5"/>
        <v>30.09.2018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9" t="str">
        <f t="shared" si="5"/>
        <v>30.09.2018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9" t="str">
        <f t="shared" si="5"/>
        <v>30.09.2018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9" t="str">
        <f t="shared" si="5"/>
        <v>30.09.2018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1211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9" t="str">
        <f t="shared" si="5"/>
        <v>30.09.2018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5307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9" t="str">
        <f t="shared" si="5"/>
        <v>30.09.2018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9" t="str">
        <f t="shared" si="5"/>
        <v>30.09.2018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9" t="str">
        <f t="shared" si="5"/>
        <v>30.09.2018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9" t="str">
        <f t="shared" si="5"/>
        <v>30.09.2018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9" t="str">
        <f t="shared" si="5"/>
        <v>30.09.2018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9" t="str">
        <f t="shared" si="5"/>
        <v>30.09.2018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9" t="str">
        <f t="shared" si="5"/>
        <v>30.09.2018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9" t="str">
        <f t="shared" si="5"/>
        <v>30.09.2018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173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9" t="str">
        <f t="shared" si="5"/>
        <v>30.09.2018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64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9" t="str">
        <f aca="true" t="shared" si="8" ref="C67:C98">endDate</f>
        <v>30.09.2018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9" t="str">
        <f t="shared" si="8"/>
        <v>30.09.2018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9" t="str">
        <f t="shared" si="8"/>
        <v>30.09.2018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237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9" t="str">
        <f t="shared" si="8"/>
        <v>30.09.2018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449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9" t="str">
        <f t="shared" si="8"/>
        <v>30.09.2018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7428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9" t="str">
        <f t="shared" si="8"/>
        <v>30.09.2018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46281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9" t="str">
        <f t="shared" si="8"/>
        <v>30.09.2018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6011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9" t="str">
        <f t="shared" si="8"/>
        <v>30.09.2018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6011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9" t="str">
        <f t="shared" si="8"/>
        <v>30.09.2018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9" t="str">
        <f t="shared" si="8"/>
        <v>30.09.2018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9" t="str">
        <f t="shared" si="8"/>
        <v>30.09.2018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9" t="str">
        <f t="shared" si="8"/>
        <v>30.09.2018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9" t="str">
        <f t="shared" si="8"/>
        <v>30.09.2018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6011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9" t="str">
        <f t="shared" si="8"/>
        <v>30.09.2018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9" t="str">
        <f t="shared" si="8"/>
        <v>30.09.2018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5963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9" t="str">
        <f t="shared" si="8"/>
        <v>30.09.2018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9" t="str">
        <f t="shared" si="8"/>
        <v>30.09.2018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9" t="str">
        <f t="shared" si="8"/>
        <v>30.09.2018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9" t="str">
        <f t="shared" si="8"/>
        <v>30.09.2018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9" t="str">
        <f t="shared" si="8"/>
        <v>30.09.2018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13615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9" t="str">
        <f t="shared" si="8"/>
        <v>30.09.2018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-15460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9" t="str">
        <f t="shared" si="8"/>
        <v>30.09.2018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9769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9" t="str">
        <f t="shared" si="8"/>
        <v>30.09.2018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-25229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9" t="str">
        <f t="shared" si="8"/>
        <v>30.09.2018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9" t="str">
        <f t="shared" si="8"/>
        <v>30.09.2018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-1174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9" t="str">
        <f t="shared" si="8"/>
        <v>30.09.2018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9" t="str">
        <f t="shared" si="8"/>
        <v>30.09.2018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-16634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9" t="str">
        <f t="shared" si="8"/>
        <v>30.09.2018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2992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9" t="str">
        <f t="shared" si="8"/>
        <v>30.09.2018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9" t="str">
        <f t="shared" si="8"/>
        <v>30.09.2018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9" t="str">
        <f t="shared" si="8"/>
        <v>30.09.2018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16075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9" t="str">
        <f t="shared" si="8"/>
        <v>30.09.2018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9" t="str">
        <f aca="true" t="shared" si="11" ref="C99:C125">endDate</f>
        <v>30.09.2018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9" t="str">
        <f t="shared" si="11"/>
        <v>30.09.2018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9" t="str">
        <f t="shared" si="11"/>
        <v>30.09.2018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2442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9" t="str">
        <f t="shared" si="11"/>
        <v>30.09.2018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18517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9" t="str">
        <f t="shared" si="11"/>
        <v>30.09.2018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9" t="str">
        <f t="shared" si="11"/>
        <v>30.09.2018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9" t="str">
        <f t="shared" si="11"/>
        <v>30.09.2018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9" t="str">
        <f t="shared" si="11"/>
        <v>30.09.2018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9" t="str">
        <f t="shared" si="11"/>
        <v>30.09.2018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18517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9" t="str">
        <f t="shared" si="11"/>
        <v>30.09.2018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5248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9" t="str">
        <f t="shared" si="11"/>
        <v>30.09.2018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9" t="str">
        <f t="shared" si="11"/>
        <v>30.09.2018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7707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9" t="str">
        <f t="shared" si="11"/>
        <v>30.09.2018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139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9" t="str">
        <f t="shared" si="11"/>
        <v>30.09.2018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9" t="str">
        <f t="shared" si="11"/>
        <v>30.09.2018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1883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9" t="str">
        <f t="shared" si="11"/>
        <v>30.09.2018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4674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9" t="str">
        <f t="shared" si="11"/>
        <v>30.09.2018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151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9" t="str">
        <f t="shared" si="11"/>
        <v>30.09.2018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263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9" t="str">
        <f t="shared" si="11"/>
        <v>30.09.2018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597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9" t="str">
        <f t="shared" si="11"/>
        <v>30.09.2018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11817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9" t="str">
        <f t="shared" si="11"/>
        <v>30.09.2018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9" t="str">
        <f t="shared" si="11"/>
        <v>30.09.2018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24772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9" t="str">
        <f t="shared" si="11"/>
        <v>30.09.2018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9" t="str">
        <f t="shared" si="11"/>
        <v>30.09.2018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9" t="str">
        <f t="shared" si="11"/>
        <v>30.09.2018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9" t="str">
        <f t="shared" si="11"/>
        <v>30.09.2018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24772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9" t="str">
        <f t="shared" si="11"/>
        <v>30.09.2018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46281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9" t="str">
        <f aca="true" t="shared" si="14" ref="C127:C158">endDate</f>
        <v>30.09.2018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317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9" t="str">
        <f t="shared" si="14"/>
        <v>30.09.2018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308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9" t="str">
        <f t="shared" si="14"/>
        <v>30.09.2018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70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9" t="str">
        <f t="shared" si="14"/>
        <v>30.09.2018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247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9" t="str">
        <f t="shared" si="14"/>
        <v>30.09.2018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47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9" t="str">
        <f t="shared" si="14"/>
        <v>30.09.2018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1405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9" t="str">
        <f t="shared" si="14"/>
        <v>30.09.2018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159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9" t="str">
        <f t="shared" si="14"/>
        <v>30.09.2018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453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9" t="str">
        <f t="shared" si="14"/>
        <v>30.09.2018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9" t="str">
        <f t="shared" si="14"/>
        <v>30.09.2018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9" t="str">
        <f t="shared" si="14"/>
        <v>30.09.2018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3006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9" t="str">
        <f t="shared" si="14"/>
        <v>30.09.2018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736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9" t="str">
        <f t="shared" si="14"/>
        <v>30.09.2018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9" t="str">
        <f t="shared" si="14"/>
        <v>30.09.2018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9" t="str">
        <f t="shared" si="14"/>
        <v>30.09.2018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8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9" t="str">
        <f t="shared" si="14"/>
        <v>30.09.2018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744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9" t="str">
        <f t="shared" si="14"/>
        <v>30.09.2018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3750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9" t="str">
        <f t="shared" si="14"/>
        <v>30.09.2018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9" t="str">
        <f t="shared" si="14"/>
        <v>30.09.2018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9" t="str">
        <f t="shared" si="14"/>
        <v>30.09.2018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9" t="str">
        <f t="shared" si="14"/>
        <v>30.09.2018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3750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9" t="str">
        <f t="shared" si="14"/>
        <v>30.09.2018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9" t="str">
        <f t="shared" si="14"/>
        <v>30.09.2018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9" t="str">
        <f t="shared" si="14"/>
        <v>30.09.2018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9" t="str">
        <f t="shared" si="14"/>
        <v>30.09.2018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9" t="str">
        <f t="shared" si="14"/>
        <v>30.09.2018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9" t="str">
        <f t="shared" si="14"/>
        <v>30.09.2018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9" t="str">
        <f t="shared" si="14"/>
        <v>30.09.2018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9" t="str">
        <f t="shared" si="14"/>
        <v>30.09.2018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9" t="str">
        <f t="shared" si="14"/>
        <v>30.09.2018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3750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9" t="str">
        <f t="shared" si="14"/>
        <v>30.09.2018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246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9" t="str">
        <f t="shared" si="14"/>
        <v>30.09.2018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1391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9" t="str">
        <f aca="true" t="shared" si="17" ref="C159:C179">endDate</f>
        <v>30.09.2018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912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9" t="str">
        <f t="shared" si="17"/>
        <v>30.09.2018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27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9" t="str">
        <f t="shared" si="17"/>
        <v>30.09.2018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2576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9" t="str">
        <f t="shared" si="17"/>
        <v>30.09.2018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9" t="str">
        <f t="shared" si="17"/>
        <v>30.09.2018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9" t="str">
        <f t="shared" si="17"/>
        <v>30.09.2018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9" t="str">
        <f t="shared" si="17"/>
        <v>30.09.2018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9" t="str">
        <f t="shared" si="17"/>
        <v>30.09.2018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9" t="str">
        <f t="shared" si="17"/>
        <v>30.09.2018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9" t="str">
        <f t="shared" si="17"/>
        <v>30.09.2018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9" t="str">
        <f t="shared" si="17"/>
        <v>30.09.2018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9" t="str">
        <f t="shared" si="17"/>
        <v>30.09.2018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2576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9" t="str">
        <f t="shared" si="17"/>
        <v>30.09.2018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1174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9" t="str">
        <f t="shared" si="17"/>
        <v>30.09.2018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9" t="str">
        <f t="shared" si="17"/>
        <v>30.09.2018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9" t="str">
        <f t="shared" si="17"/>
        <v>30.09.2018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2576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9" t="str">
        <f t="shared" si="17"/>
        <v>30.09.2018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1174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9" t="str">
        <f t="shared" si="17"/>
        <v>30.09.2018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1174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9" t="str">
        <f t="shared" si="17"/>
        <v>30.09.2018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9" t="str">
        <f t="shared" si="17"/>
        <v>30.09.2018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1174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9" t="str">
        <f t="shared" si="17"/>
        <v>30.09.2018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3750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9" t="str">
        <f aca="true" t="shared" si="20" ref="C181:C216">endDate</f>
        <v>30.09.2018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1195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9" t="str">
        <f t="shared" si="20"/>
        <v>30.09.2018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-798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9" t="str">
        <f t="shared" si="20"/>
        <v>30.09.2018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9" t="str">
        <f t="shared" si="20"/>
        <v>30.09.2018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-155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9" t="str">
        <f t="shared" si="20"/>
        <v>30.09.2018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9" t="str">
        <f t="shared" si="20"/>
        <v>30.09.2018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9" t="str">
        <f t="shared" si="20"/>
        <v>30.09.2018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9" t="str">
        <f t="shared" si="20"/>
        <v>30.09.2018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-5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9" t="str">
        <f t="shared" si="20"/>
        <v>30.09.2018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9" t="str">
        <f t="shared" si="20"/>
        <v>30.09.2018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-155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9" t="str">
        <f t="shared" si="20"/>
        <v>30.09.2018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79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9" t="str">
        <f t="shared" si="20"/>
        <v>30.09.2018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9" t="str">
        <f t="shared" si="20"/>
        <v>30.09.2018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9" t="str">
        <f t="shared" si="20"/>
        <v>30.09.2018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9" t="str">
        <f t="shared" si="20"/>
        <v>30.09.2018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9" t="str">
        <f t="shared" si="20"/>
        <v>30.09.2018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9" t="str">
        <f t="shared" si="20"/>
        <v>30.09.2018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9" t="str">
        <f t="shared" si="20"/>
        <v>30.09.2018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9" t="str">
        <f t="shared" si="20"/>
        <v>30.09.2018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9" t="str">
        <f t="shared" si="20"/>
        <v>30.09.2018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9" t="str">
        <f t="shared" si="20"/>
        <v>30.09.2018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9" t="str">
        <f t="shared" si="20"/>
        <v>30.09.2018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9" t="str">
        <f t="shared" si="20"/>
        <v>30.09.2018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9" t="str">
        <f t="shared" si="20"/>
        <v>30.09.2018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9" t="str">
        <f t="shared" si="20"/>
        <v>30.09.2018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9" t="str">
        <f t="shared" si="20"/>
        <v>30.09.2018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9" t="str">
        <f t="shared" si="20"/>
        <v>30.09.2018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9" t="str">
        <f t="shared" si="20"/>
        <v>30.09.2018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9" t="str">
        <f t="shared" si="20"/>
        <v>30.09.2018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9" t="str">
        <f t="shared" si="20"/>
        <v>30.09.2018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9" t="str">
        <f t="shared" si="20"/>
        <v>30.09.2018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9" t="str">
        <f t="shared" si="20"/>
        <v>30.09.2018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79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9" t="str">
        <f t="shared" si="20"/>
        <v>30.09.2018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158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9" t="str">
        <f t="shared" si="20"/>
        <v>30.09.2018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237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9" t="str">
        <f t="shared" si="20"/>
        <v>30.09.2018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224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9" t="str">
        <f t="shared" si="20"/>
        <v>30.09.2018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13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9" t="str">
        <f aca="true" t="shared" si="23" ref="C218:C281">endDate</f>
        <v>30.09.2018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6011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9" t="str">
        <f t="shared" si="23"/>
        <v>30.09.2018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9" t="str">
        <f t="shared" si="23"/>
        <v>30.09.2018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9" t="str">
        <f t="shared" si="23"/>
        <v>30.09.2018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9" t="str">
        <f t="shared" si="23"/>
        <v>30.09.2018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6011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9" t="str">
        <f t="shared" si="23"/>
        <v>30.09.2018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9" t="str">
        <f t="shared" si="23"/>
        <v>30.09.2018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9" t="str">
        <f t="shared" si="23"/>
        <v>30.09.2018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9" t="str">
        <f t="shared" si="23"/>
        <v>30.09.2018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9" t="str">
        <f t="shared" si="23"/>
        <v>30.09.2018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9" t="str">
        <f t="shared" si="23"/>
        <v>30.09.2018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9" t="str">
        <f t="shared" si="23"/>
        <v>30.09.2018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9" t="str">
        <f t="shared" si="23"/>
        <v>30.09.2018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9" t="str">
        <f t="shared" si="23"/>
        <v>30.09.2018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9" t="str">
        <f t="shared" si="23"/>
        <v>30.09.2018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9" t="str">
        <f t="shared" si="23"/>
        <v>30.09.2018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9" t="str">
        <f t="shared" si="23"/>
        <v>30.09.2018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9" t="str">
        <f t="shared" si="23"/>
        <v>30.09.2018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9" t="str">
        <f t="shared" si="23"/>
        <v>30.09.2018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6011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9" t="str">
        <f t="shared" si="23"/>
        <v>30.09.2018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9" t="str">
        <f t="shared" si="23"/>
        <v>30.09.2018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9" t="str">
        <f t="shared" si="23"/>
        <v>30.09.2018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6011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9" t="str">
        <f t="shared" si="23"/>
        <v>30.09.2018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9" t="str">
        <f t="shared" si="23"/>
        <v>30.09.2018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9" t="str">
        <f t="shared" si="23"/>
        <v>30.09.2018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9" t="str">
        <f t="shared" si="23"/>
        <v>30.09.2018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9" t="str">
        <f t="shared" si="23"/>
        <v>30.09.2018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9" t="str">
        <f t="shared" si="23"/>
        <v>30.09.2018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9" t="str">
        <f t="shared" si="23"/>
        <v>30.09.2018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9" t="str">
        <f t="shared" si="23"/>
        <v>30.09.2018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9" t="str">
        <f t="shared" si="23"/>
        <v>30.09.2018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9" t="str">
        <f t="shared" si="23"/>
        <v>30.09.2018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9" t="str">
        <f t="shared" si="23"/>
        <v>30.09.2018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9" t="str">
        <f t="shared" si="23"/>
        <v>30.09.2018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9" t="str">
        <f t="shared" si="23"/>
        <v>30.09.2018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9" t="str">
        <f t="shared" si="23"/>
        <v>30.09.2018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9" t="str">
        <f t="shared" si="23"/>
        <v>30.09.2018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9" t="str">
        <f t="shared" si="23"/>
        <v>30.09.2018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9" t="str">
        <f t="shared" si="23"/>
        <v>30.09.2018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9" t="str">
        <f t="shared" si="23"/>
        <v>30.09.2018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9" t="str">
        <f t="shared" si="23"/>
        <v>30.09.2018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9" t="str">
        <f t="shared" si="23"/>
        <v>30.09.2018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9" t="str">
        <f t="shared" si="23"/>
        <v>30.09.2018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9" t="str">
        <f t="shared" si="23"/>
        <v>30.09.2018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9" t="str">
        <f t="shared" si="23"/>
        <v>30.09.2018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5963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9" t="str">
        <f t="shared" si="23"/>
        <v>30.09.2018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9" t="str">
        <f t="shared" si="23"/>
        <v>30.09.2018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9" t="str">
        <f t="shared" si="23"/>
        <v>30.09.2018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9" t="str">
        <f t="shared" si="23"/>
        <v>30.09.2018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5963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9" t="str">
        <f t="shared" si="23"/>
        <v>30.09.2018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9" t="str">
        <f t="shared" si="23"/>
        <v>30.09.2018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9" t="str">
        <f t="shared" si="23"/>
        <v>30.09.2018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9" t="str">
        <f t="shared" si="23"/>
        <v>30.09.2018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9" t="str">
        <f t="shared" si="23"/>
        <v>30.09.2018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9" t="str">
        <f t="shared" si="23"/>
        <v>30.09.2018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9" t="str">
        <f t="shared" si="23"/>
        <v>30.09.2018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9" t="str">
        <f t="shared" si="23"/>
        <v>30.09.2018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9" t="str">
        <f t="shared" si="23"/>
        <v>30.09.2018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9" t="str">
        <f t="shared" si="23"/>
        <v>30.09.2018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9" t="str">
        <f t="shared" si="23"/>
        <v>30.09.2018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9" t="str">
        <f t="shared" si="23"/>
        <v>30.09.2018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9" t="str">
        <f t="shared" si="23"/>
        <v>30.09.2018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9" t="str">
        <f t="shared" si="23"/>
        <v>30.09.2018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5963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9" t="str">
        <f t="shared" si="23"/>
        <v>30.09.2018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9" t="str">
        <f aca="true" t="shared" si="26" ref="C282:C345">endDate</f>
        <v>30.09.2018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9" t="str">
        <f t="shared" si="26"/>
        <v>30.09.2018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5963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9" t="str">
        <f t="shared" si="26"/>
        <v>30.09.2018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9" t="str">
        <f t="shared" si="26"/>
        <v>30.09.2018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9" t="str">
        <f t="shared" si="26"/>
        <v>30.09.2018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9" t="str">
        <f t="shared" si="26"/>
        <v>30.09.2018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9" t="str">
        <f t="shared" si="26"/>
        <v>30.09.2018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9" t="str">
        <f t="shared" si="26"/>
        <v>30.09.2018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9" t="str">
        <f t="shared" si="26"/>
        <v>30.09.2018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9" t="str">
        <f t="shared" si="26"/>
        <v>30.09.2018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9" t="str">
        <f t="shared" si="26"/>
        <v>30.09.2018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9" t="str">
        <f t="shared" si="26"/>
        <v>30.09.2018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9" t="str">
        <f t="shared" si="26"/>
        <v>30.09.2018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9" t="str">
        <f t="shared" si="26"/>
        <v>30.09.2018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9" t="str">
        <f t="shared" si="26"/>
        <v>30.09.2018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9" t="str">
        <f t="shared" si="26"/>
        <v>30.09.2018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9" t="str">
        <f t="shared" si="26"/>
        <v>30.09.2018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9" t="str">
        <f t="shared" si="26"/>
        <v>30.09.2018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9" t="str">
        <f t="shared" si="26"/>
        <v>30.09.2018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9" t="str">
        <f t="shared" si="26"/>
        <v>30.09.2018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9" t="str">
        <f t="shared" si="26"/>
        <v>30.09.2018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9" t="str">
        <f t="shared" si="26"/>
        <v>30.09.2018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9" t="str">
        <f t="shared" si="26"/>
        <v>30.09.2018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9" t="str">
        <f t="shared" si="26"/>
        <v>30.09.2018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9" t="str">
        <f t="shared" si="26"/>
        <v>30.09.2018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9" t="str">
        <f t="shared" si="26"/>
        <v>30.09.2018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9" t="str">
        <f t="shared" si="26"/>
        <v>30.09.2018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9" t="str">
        <f t="shared" si="26"/>
        <v>30.09.2018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9" t="str">
        <f t="shared" si="26"/>
        <v>30.09.2018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9" t="str">
        <f t="shared" si="26"/>
        <v>30.09.2018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9" t="str">
        <f t="shared" si="26"/>
        <v>30.09.2018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9" t="str">
        <f t="shared" si="26"/>
        <v>30.09.2018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9" t="str">
        <f t="shared" si="26"/>
        <v>30.09.2018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9" t="str">
        <f t="shared" si="26"/>
        <v>30.09.2018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9" t="str">
        <f t="shared" si="26"/>
        <v>30.09.2018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9" t="str">
        <f t="shared" si="26"/>
        <v>30.09.2018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9" t="str">
        <f t="shared" si="26"/>
        <v>30.09.2018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9" t="str">
        <f t="shared" si="26"/>
        <v>30.09.2018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9" t="str">
        <f t="shared" si="26"/>
        <v>30.09.2018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9" t="str">
        <f t="shared" si="26"/>
        <v>30.09.2018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9" t="str">
        <f t="shared" si="26"/>
        <v>30.09.2018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9" t="str">
        <f t="shared" si="26"/>
        <v>30.09.2018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9" t="str">
        <f t="shared" si="26"/>
        <v>30.09.2018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9" t="str">
        <f t="shared" si="26"/>
        <v>30.09.2018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9" t="str">
        <f t="shared" si="26"/>
        <v>30.09.2018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9" t="str">
        <f t="shared" si="26"/>
        <v>30.09.2018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9" t="str">
        <f t="shared" si="26"/>
        <v>30.09.2018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9" t="str">
        <f t="shared" si="26"/>
        <v>30.09.2018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9" t="str">
        <f t="shared" si="26"/>
        <v>30.09.2018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9" t="str">
        <f t="shared" si="26"/>
        <v>30.09.2018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9" t="str">
        <f t="shared" si="26"/>
        <v>30.09.2018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9" t="str">
        <f t="shared" si="26"/>
        <v>30.09.2018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9" t="str">
        <f t="shared" si="26"/>
        <v>30.09.2018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9" t="str">
        <f t="shared" si="26"/>
        <v>30.09.2018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9" t="str">
        <f t="shared" si="26"/>
        <v>30.09.2018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9" t="str">
        <f t="shared" si="26"/>
        <v>30.09.2018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9" t="str">
        <f t="shared" si="26"/>
        <v>30.09.2018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9" t="str">
        <f t="shared" si="26"/>
        <v>30.09.2018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9" t="str">
        <f t="shared" si="26"/>
        <v>30.09.2018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9" t="str">
        <f t="shared" si="26"/>
        <v>30.09.2018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9" t="str">
        <f t="shared" si="26"/>
        <v>30.09.2018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9" t="str">
        <f t="shared" si="26"/>
        <v>30.09.2018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9" t="str">
        <f t="shared" si="26"/>
        <v>30.09.2018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9" t="str">
        <f t="shared" si="26"/>
        <v>30.09.2018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9" t="str">
        <f aca="true" t="shared" si="29" ref="C346:C409">endDate</f>
        <v>30.09.2018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9" t="str">
        <f t="shared" si="29"/>
        <v>30.09.2018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9" t="str">
        <f t="shared" si="29"/>
        <v>30.09.2018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9" t="str">
        <f t="shared" si="29"/>
        <v>30.09.2018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9" t="str">
        <f t="shared" si="29"/>
        <v>30.09.2018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9769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9" t="str">
        <f t="shared" si="29"/>
        <v>30.09.2018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9" t="str">
        <f t="shared" si="29"/>
        <v>30.09.2018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9" t="str">
        <f t="shared" si="29"/>
        <v>30.09.2018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9" t="str">
        <f t="shared" si="29"/>
        <v>30.09.2018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9769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9" t="str">
        <f t="shared" si="29"/>
        <v>30.09.2018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-1174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9" t="str">
        <f t="shared" si="29"/>
        <v>30.09.2018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9" t="str">
        <f t="shared" si="29"/>
        <v>30.09.2018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9" t="str">
        <f t="shared" si="29"/>
        <v>30.09.2018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9" t="str">
        <f t="shared" si="29"/>
        <v>30.09.2018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9" t="str">
        <f t="shared" si="29"/>
        <v>30.09.2018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9" t="str">
        <f t="shared" si="29"/>
        <v>30.09.2018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9" t="str">
        <f t="shared" si="29"/>
        <v>30.09.2018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9" t="str">
        <f t="shared" si="29"/>
        <v>30.09.2018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9" t="str">
        <f t="shared" si="29"/>
        <v>30.09.2018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9" t="str">
        <f t="shared" si="29"/>
        <v>30.09.2018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9" t="str">
        <f t="shared" si="29"/>
        <v>30.09.2018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9" t="str">
        <f t="shared" si="29"/>
        <v>30.09.2018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9" t="str">
        <f t="shared" si="29"/>
        <v>30.09.2018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8595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9" t="str">
        <f t="shared" si="29"/>
        <v>30.09.2018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9" t="str">
        <f t="shared" si="29"/>
        <v>30.09.2018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9" t="str">
        <f t="shared" si="29"/>
        <v>30.09.2018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8595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9" t="str">
        <f t="shared" si="29"/>
        <v>30.09.2018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-25229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9" t="str">
        <f t="shared" si="29"/>
        <v>30.09.2018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9" t="str">
        <f t="shared" si="29"/>
        <v>30.09.2018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9" t="str">
        <f t="shared" si="29"/>
        <v>30.09.2018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9" t="str">
        <f t="shared" si="29"/>
        <v>30.09.2018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-25229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9" t="str">
        <f t="shared" si="29"/>
        <v>30.09.2018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9" t="str">
        <f t="shared" si="29"/>
        <v>30.09.2018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9" t="str">
        <f t="shared" si="29"/>
        <v>30.09.2018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9" t="str">
        <f t="shared" si="29"/>
        <v>30.09.2018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9" t="str">
        <f t="shared" si="29"/>
        <v>30.09.2018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9" t="str">
        <f t="shared" si="29"/>
        <v>30.09.2018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9" t="str">
        <f t="shared" si="29"/>
        <v>30.09.2018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9" t="str">
        <f t="shared" si="29"/>
        <v>30.09.2018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9" t="str">
        <f t="shared" si="29"/>
        <v>30.09.2018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9" t="str">
        <f t="shared" si="29"/>
        <v>30.09.2018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9" t="str">
        <f t="shared" si="29"/>
        <v>30.09.2018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9" t="str">
        <f t="shared" si="29"/>
        <v>30.09.2018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9" t="str">
        <f t="shared" si="29"/>
        <v>30.09.2018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9" t="str">
        <f t="shared" si="29"/>
        <v>30.09.2018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-25229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9" t="str">
        <f t="shared" si="29"/>
        <v>30.09.2018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9" t="str">
        <f t="shared" si="29"/>
        <v>30.09.2018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9" t="str">
        <f t="shared" si="29"/>
        <v>30.09.2018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-25229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9" t="str">
        <f t="shared" si="29"/>
        <v>30.09.2018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9" t="str">
        <f t="shared" si="29"/>
        <v>30.09.2018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9" t="str">
        <f t="shared" si="29"/>
        <v>30.09.2018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9" t="str">
        <f t="shared" si="29"/>
        <v>30.09.2018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9" t="str">
        <f t="shared" si="29"/>
        <v>30.09.2018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9" t="str">
        <f t="shared" si="29"/>
        <v>30.09.2018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9" t="str">
        <f t="shared" si="29"/>
        <v>30.09.2018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9" t="str">
        <f t="shared" si="29"/>
        <v>30.09.2018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9" t="str">
        <f t="shared" si="29"/>
        <v>30.09.2018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9" t="str">
        <f t="shared" si="29"/>
        <v>30.09.2018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9" t="str">
        <f t="shared" si="29"/>
        <v>30.09.2018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9" t="str">
        <f t="shared" si="29"/>
        <v>30.09.2018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9" t="str">
        <f t="shared" si="29"/>
        <v>30.09.2018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9" t="str">
        <f t="shared" si="29"/>
        <v>30.09.2018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9" t="str">
        <f t="shared" si="29"/>
        <v>30.09.2018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9" t="str">
        <f t="shared" si="29"/>
        <v>30.09.2018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9" t="str">
        <f aca="true" t="shared" si="32" ref="C410:C459">endDate</f>
        <v>30.09.2018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9" t="str">
        <f t="shared" si="32"/>
        <v>30.09.2018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9" t="str">
        <f t="shared" si="32"/>
        <v>30.09.2018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9" t="str">
        <f t="shared" si="32"/>
        <v>30.09.2018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9" t="str">
        <f t="shared" si="32"/>
        <v>30.09.2018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9" t="str">
        <f t="shared" si="32"/>
        <v>30.09.2018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9" t="str">
        <f t="shared" si="32"/>
        <v>30.09.2018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4166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9" t="str">
        <f t="shared" si="32"/>
        <v>30.09.2018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9" t="str">
        <f t="shared" si="32"/>
        <v>30.09.2018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9" t="str">
        <f t="shared" si="32"/>
        <v>30.09.2018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9" t="str">
        <f t="shared" si="32"/>
        <v>30.09.2018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4166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9" t="str">
        <f t="shared" si="32"/>
        <v>30.09.2018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-1174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9" t="str">
        <f t="shared" si="32"/>
        <v>30.09.2018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9" t="str">
        <f t="shared" si="32"/>
        <v>30.09.2018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9" t="str">
        <f t="shared" si="32"/>
        <v>30.09.2018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9" t="str">
        <f t="shared" si="32"/>
        <v>30.09.2018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9" t="str">
        <f t="shared" si="32"/>
        <v>30.09.2018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9" t="str">
        <f t="shared" si="32"/>
        <v>30.09.2018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9" t="str">
        <f t="shared" si="32"/>
        <v>30.09.2018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9" t="str">
        <f t="shared" si="32"/>
        <v>30.09.2018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9" t="str">
        <f t="shared" si="32"/>
        <v>30.09.2018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9" t="str">
        <f t="shared" si="32"/>
        <v>30.09.2018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9" t="str">
        <f t="shared" si="32"/>
        <v>30.09.2018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9" t="str">
        <f t="shared" si="32"/>
        <v>30.09.2018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9" t="str">
        <f t="shared" si="32"/>
        <v>30.09.2018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2992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9" t="str">
        <f t="shared" si="32"/>
        <v>30.09.2018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9" t="str">
        <f t="shared" si="32"/>
        <v>30.09.2018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9" t="str">
        <f t="shared" si="32"/>
        <v>30.09.2018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2992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9" t="str">
        <f t="shared" si="32"/>
        <v>30.09.2018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9" t="str">
        <f t="shared" si="32"/>
        <v>30.09.2018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9" t="str">
        <f t="shared" si="32"/>
        <v>30.09.2018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9" t="str">
        <f t="shared" si="32"/>
        <v>30.09.2018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9" t="str">
        <f t="shared" si="32"/>
        <v>30.09.2018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9" t="str">
        <f t="shared" si="32"/>
        <v>30.09.2018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9" t="str">
        <f t="shared" si="32"/>
        <v>30.09.2018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9" t="str">
        <f t="shared" si="32"/>
        <v>30.09.2018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9" t="str">
        <f t="shared" si="32"/>
        <v>30.09.2018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9" t="str">
        <f t="shared" si="32"/>
        <v>30.09.2018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9" t="str">
        <f t="shared" si="32"/>
        <v>30.09.2018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9" t="str">
        <f t="shared" si="32"/>
        <v>30.09.2018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9" t="str">
        <f t="shared" si="32"/>
        <v>30.09.2018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9" t="str">
        <f t="shared" si="32"/>
        <v>30.09.2018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9" t="str">
        <f t="shared" si="32"/>
        <v>30.09.2018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9" t="str">
        <f t="shared" si="32"/>
        <v>30.09.2018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9" t="str">
        <f t="shared" si="32"/>
        <v>30.09.2018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9" t="str">
        <f t="shared" si="32"/>
        <v>30.09.2018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9" t="str">
        <f t="shared" si="32"/>
        <v>30.09.2018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9" t="str">
        <f t="shared" si="32"/>
        <v>30.09.2018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9" t="str">
        <f t="shared" si="32"/>
        <v>30.09.2018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9" t="str">
        <f t="shared" si="32"/>
        <v>30.09.2018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2018-11-21T15:03:54Z</dcterms:modified>
  <cp:category/>
  <cp:version/>
  <cp:contentType/>
  <cp:contentStatus/>
</cp:coreProperties>
</file>